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296" activeTab="0"/>
  </bookViews>
  <sheets>
    <sheet name="Valuation" sheetId="1" r:id="rId1"/>
    <sheet name="Fin Statements" sheetId="2" r:id="rId2"/>
    <sheet name="Ratios" sheetId="3" r:id="rId3"/>
  </sheets>
  <definedNames/>
  <calcPr fullCalcOnLoad="1"/>
</workbook>
</file>

<file path=xl/comments1.xml><?xml version="1.0" encoding="utf-8"?>
<comments xmlns="http://schemas.openxmlformats.org/spreadsheetml/2006/main">
  <authors>
    <author>tljones</author>
  </authors>
  <commentList>
    <comment ref="B17" authorId="0">
      <text>
        <r>
          <rPr>
            <sz val="9"/>
            <rFont val="Tahoma"/>
            <family val="2"/>
          </rPr>
          <t xml:space="preserve">this represents most recent FCF, or FCF0
</t>
        </r>
      </text>
    </comment>
    <comment ref="B34" authorId="0">
      <text>
        <r>
          <rPr>
            <sz val="9"/>
            <rFont val="Tahoma"/>
            <family val="2"/>
          </rPr>
          <t xml:space="preserve">this represents most recent FCFE, or FCFE0
</t>
        </r>
      </text>
    </comment>
  </commentList>
</comments>
</file>

<file path=xl/comments3.xml><?xml version="1.0" encoding="utf-8"?>
<comments xmlns="http://schemas.openxmlformats.org/spreadsheetml/2006/main">
  <authors>
    <author>T. Jones</author>
  </authors>
  <commentList>
    <comment ref="A11" authorId="0">
      <text>
        <r>
          <rPr>
            <sz val="9"/>
            <rFont val="Calibri"/>
            <family val="2"/>
          </rPr>
          <t>uses end of period values for Bal Sheet data</t>
        </r>
      </text>
    </comment>
  </commentList>
</comments>
</file>

<file path=xl/sharedStrings.xml><?xml version="1.0" encoding="utf-8"?>
<sst xmlns="http://schemas.openxmlformats.org/spreadsheetml/2006/main" count="187" uniqueCount="120">
  <si>
    <t>current price</t>
  </si>
  <si>
    <t>Market-to-Book Ratio</t>
  </si>
  <si>
    <t>Price-to-Earnings Ratio</t>
  </si>
  <si>
    <t>Current Assets</t>
  </si>
  <si>
    <t>Current Liabilities</t>
  </si>
  <si>
    <t xml:space="preserve">Current Ratio = </t>
  </si>
  <si>
    <t>=</t>
  </si>
  <si>
    <t>Income Statement</t>
  </si>
  <si>
    <t>Total Revenue</t>
  </si>
  <si>
    <t>Operating Expenses</t>
  </si>
  <si>
    <t>Interest Expense</t>
  </si>
  <si>
    <t>Cost of Goods Sold</t>
  </si>
  <si>
    <t>Gross Profits</t>
  </si>
  <si>
    <t>Depreciation</t>
  </si>
  <si>
    <t>Total Operating Exp</t>
  </si>
  <si>
    <t>Operating Profits (EBIT)</t>
  </si>
  <si>
    <t>Net Profits Before Taxes</t>
  </si>
  <si>
    <t>Year Ended</t>
  </si>
  <si>
    <t>(in thousands)</t>
  </si>
  <si>
    <t>Balance Sheet</t>
  </si>
  <si>
    <t>Assets</t>
  </si>
  <si>
    <t>Cash</t>
  </si>
  <si>
    <t>Mkt Securities</t>
  </si>
  <si>
    <t>Accounts Receivable</t>
  </si>
  <si>
    <t>Inventories</t>
  </si>
  <si>
    <t>Total Current Assets</t>
  </si>
  <si>
    <t>Fixed Assets</t>
  </si>
  <si>
    <t>Land and Buildings</t>
  </si>
  <si>
    <t>Vehicles</t>
  </si>
  <si>
    <t>Other</t>
  </si>
  <si>
    <t>Total Assets</t>
  </si>
  <si>
    <t>Accounts Payable</t>
  </si>
  <si>
    <t>Notes Payable</t>
  </si>
  <si>
    <t>Accruals</t>
  </si>
  <si>
    <t>Total Current Liabilties</t>
  </si>
  <si>
    <t>Long-term debt</t>
  </si>
  <si>
    <t>Total Liabilities</t>
  </si>
  <si>
    <t>Stockholder's Equity</t>
  </si>
  <si>
    <t>Common Stock</t>
  </si>
  <si>
    <t>Paid-in Capital</t>
  </si>
  <si>
    <t>Retained Earnings</t>
  </si>
  <si>
    <t>Total Liabilities and SE Equity</t>
  </si>
  <si>
    <t>Other Current Assets</t>
  </si>
  <si>
    <t>Liabilities &amp; Stockholder's Equity</t>
  </si>
  <si>
    <t># of shares outstanding ('000)</t>
  </si>
  <si>
    <t>Dividends</t>
  </si>
  <si>
    <t>Added to Retained Earnings</t>
  </si>
  <si>
    <t>Ratio Analysis</t>
  </si>
  <si>
    <t xml:space="preserve">Quick Ratio = </t>
  </si>
  <si>
    <t>Liquidity Ratios</t>
  </si>
  <si>
    <t>Activity Ratios</t>
  </si>
  <si>
    <t xml:space="preserve">Inventory Turnover Ratio = </t>
  </si>
  <si>
    <t>Average Collection Period =</t>
  </si>
  <si>
    <t>Average Payment Period =</t>
  </si>
  <si>
    <t>Total Asset Turnover =</t>
  </si>
  <si>
    <t>Leverage Ratios</t>
  </si>
  <si>
    <t>Debt Ratio =</t>
  </si>
  <si>
    <t>Times Interest Earned Ratio =</t>
  </si>
  <si>
    <t>Profitability Ratios</t>
  </si>
  <si>
    <t>Gross Profit Margin =</t>
  </si>
  <si>
    <t>Oper Profit Margin =</t>
  </si>
  <si>
    <t>Net Profit  Margin =</t>
  </si>
  <si>
    <t>Return on Assets (ROA) =</t>
  </si>
  <si>
    <t>Return on Equity (ROE) =</t>
  </si>
  <si>
    <t>Total Common Stockholder's Equity</t>
  </si>
  <si>
    <t>Earnings per Share (EPS)</t>
  </si>
  <si>
    <t>Dividend per Share (DPS)</t>
  </si>
  <si>
    <t>*see "Fin Stat" sheet</t>
  </si>
  <si>
    <t>Selling, General &amp; Admin. Exp.</t>
  </si>
  <si>
    <t>Taxes (21%)</t>
  </si>
  <si>
    <t>Net Income</t>
  </si>
  <si>
    <t>Total Fixed Assets</t>
  </si>
  <si>
    <t>Equity Multiplier =</t>
  </si>
  <si>
    <t>Market-based Ratios</t>
  </si>
  <si>
    <t>Price-to-Sales Ratio</t>
  </si>
  <si>
    <t>Dividend Discount Model</t>
  </si>
  <si>
    <t>Dividend just paid D0</t>
  </si>
  <si>
    <t>Forecasted (next period) Dividend D1</t>
  </si>
  <si>
    <t>D0</t>
  </si>
  <si>
    <t>kE</t>
  </si>
  <si>
    <t>gD</t>
  </si>
  <si>
    <t>V0</t>
  </si>
  <si>
    <t>D1</t>
  </si>
  <si>
    <t>EBIT</t>
  </si>
  <si>
    <t>Tax rate</t>
  </si>
  <si>
    <t>CapEx</t>
  </si>
  <si>
    <t>∆NWC</t>
  </si>
  <si>
    <t>FCF</t>
  </si>
  <si>
    <t>WACC</t>
  </si>
  <si>
    <t>gFCF</t>
  </si>
  <si>
    <t>$$ Debt</t>
  </si>
  <si>
    <t># shares</t>
  </si>
  <si>
    <t>Free Cash Flow to Equity Model</t>
  </si>
  <si>
    <t>∆Debt</t>
  </si>
  <si>
    <t>FCFE</t>
  </si>
  <si>
    <t>gFCFE</t>
  </si>
  <si>
    <t>Earnings Valuation Model</t>
  </si>
  <si>
    <t>current EPS</t>
  </si>
  <si>
    <t>gEPS</t>
  </si>
  <si>
    <t>Multistage</t>
  </si>
  <si>
    <t>EPS1</t>
  </si>
  <si>
    <t>EPS2</t>
  </si>
  <si>
    <t>EPS3</t>
  </si>
  <si>
    <t>EPS4</t>
  </si>
  <si>
    <t>EPS5</t>
  </si>
  <si>
    <t>D2</t>
  </si>
  <si>
    <t>D3</t>
  </si>
  <si>
    <t>D4</t>
  </si>
  <si>
    <t>D5</t>
  </si>
  <si>
    <t>Discounted Cash Flow Model (FCF to the Firm)</t>
  </si>
  <si>
    <t>FCF1</t>
  </si>
  <si>
    <t>FCF2</t>
  </si>
  <si>
    <t>FCF3</t>
  </si>
  <si>
    <t>FCF4</t>
  </si>
  <si>
    <t>FCF5</t>
  </si>
  <si>
    <t>FCFE1</t>
  </si>
  <si>
    <t>FCFE2</t>
  </si>
  <si>
    <t>FCFE3</t>
  </si>
  <si>
    <t>FCFE4</t>
  </si>
  <si>
    <t>FCFE5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</si>
</sst>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"/>
    <numFmt numFmtId="174" formatCode="0.0000"/>
    <numFmt numFmtId="175" formatCode="0.000"/>
    <numFmt numFmtId="176" formatCode="&quot;$&quot;#,##0.0_);[Red]\(&quot;$&quot;#,##0.0\)"/>
    <numFmt numFmtId="177" formatCode="[$-409]h:mm:ss\ AM/PM"/>
    <numFmt numFmtId="178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u val="single"/>
      <sz val="16.5"/>
      <color indexed="61"/>
      <name val="Calibri"/>
      <family val="2"/>
    </font>
    <font>
      <sz val="9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1" applyNumberFormat="0" applyAlignment="0" applyProtection="0"/>
    <xf numFmtId="0" fontId="2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8" borderId="0" applyNumberFormat="0" applyBorder="0" applyAlignment="0" applyProtection="0"/>
    <xf numFmtId="0" fontId="1" fillId="29" borderId="7" applyNumberFormat="0" applyFont="0" applyAlignment="0" applyProtection="0"/>
    <xf numFmtId="0" fontId="31" fillId="24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169" fontId="0" fillId="24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171" fontId="0" fillId="0" borderId="12" xfId="0" applyNumberFormat="1" applyBorder="1" applyAlignment="1">
      <alignment/>
    </xf>
    <xf numFmtId="171" fontId="0" fillId="0" borderId="0" xfId="42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4" fillId="0" borderId="13" xfId="0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0" fontId="4" fillId="0" borderId="16" xfId="0" applyFon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171" fontId="0" fillId="0" borderId="14" xfId="42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4" fontId="0" fillId="0" borderId="0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8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0" fillId="0" borderId="16" xfId="0" applyBorder="1" applyAlignment="1">
      <alignment/>
    </xf>
    <xf numFmtId="43" fontId="0" fillId="0" borderId="10" xfId="42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69" fontId="0" fillId="24" borderId="0" xfId="0" applyNumberFormat="1" applyFill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horizontal="left"/>
    </xf>
    <xf numFmtId="0" fontId="4" fillId="30" borderId="0" xfId="0" applyFont="1" applyFill="1" applyAlignment="1">
      <alignment/>
    </xf>
    <xf numFmtId="0" fontId="0" fillId="30" borderId="0" xfId="0" applyFill="1" applyAlignment="1">
      <alignment/>
    </xf>
    <xf numFmtId="0" fontId="34" fillId="30" borderId="18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3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31" borderId="0" xfId="0" applyFill="1" applyAlignment="1">
      <alignment/>
    </xf>
    <xf numFmtId="6" fontId="0" fillId="31" borderId="0" xfId="0" applyNumberFormat="1" applyFill="1" applyAlignment="1">
      <alignment/>
    </xf>
    <xf numFmtId="8" fontId="0" fillId="31" borderId="0" xfId="0" applyNumberFormat="1" applyFill="1" applyAlignment="1">
      <alignment/>
    </xf>
    <xf numFmtId="171" fontId="0" fillId="0" borderId="0" xfId="42" applyNumberFormat="1" applyFont="1" applyAlignment="1">
      <alignment/>
    </xf>
    <xf numFmtId="178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39" fontId="0" fillId="0" borderId="0" xfId="42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9" fontId="0" fillId="24" borderId="0" xfId="0" applyNumberFormat="1" applyFill="1" applyAlignment="1">
      <alignment horizontal="center"/>
    </xf>
    <xf numFmtId="0" fontId="1" fillId="0" borderId="0" xfId="0" applyFont="1" applyAlignment="1">
      <alignment horizontal="right" vertical="center" wrapText="1"/>
    </xf>
    <xf numFmtId="17" fontId="0" fillId="24" borderId="0" xfId="0" applyNumberFormat="1" applyFill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39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12.140625" style="0" customWidth="1"/>
    <col min="2" max="2" width="15.8515625" style="0" customWidth="1"/>
    <col min="6" max="6" width="11.8515625" style="0" bestFit="1" customWidth="1"/>
    <col min="9" max="9" width="14.57421875" style="0" bestFit="1" customWidth="1"/>
    <col min="10" max="10" width="10.421875" style="0" bestFit="1" customWidth="1"/>
  </cols>
  <sheetData>
    <row r="1" spans="1:14" ht="15">
      <c r="A1" s="41" t="s">
        <v>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>
      <c r="A2" s="42" t="s">
        <v>76</v>
      </c>
      <c r="B2" s="42"/>
      <c r="C2" s="42"/>
      <c r="D2" s="42"/>
      <c r="E2" s="42" t="s">
        <v>77</v>
      </c>
      <c r="F2" s="42"/>
      <c r="G2" s="42"/>
      <c r="H2" s="42"/>
      <c r="I2" s="42"/>
      <c r="J2" s="42" t="s">
        <v>99</v>
      </c>
      <c r="K2" s="42"/>
      <c r="L2" s="42"/>
      <c r="M2" s="42"/>
      <c r="N2" s="42"/>
    </row>
    <row r="3" spans="1:14" ht="15">
      <c r="A3" t="s">
        <v>78</v>
      </c>
      <c r="B3" s="50">
        <v>2.25</v>
      </c>
      <c r="E3" t="s">
        <v>82</v>
      </c>
      <c r="F3" s="50">
        <v>2.35</v>
      </c>
      <c r="J3" t="s">
        <v>82</v>
      </c>
      <c r="K3" s="50">
        <v>2.35</v>
      </c>
      <c r="M3" s="53" t="s">
        <v>81</v>
      </c>
      <c r="N3" s="55">
        <f>NPV(F4,K3,K4,K5,K6,K7+K7*(1+F5)/(F4-F5))</f>
        <v>79.1511922301817</v>
      </c>
    </row>
    <row r="4" spans="1:11" ht="15">
      <c r="A4" t="s">
        <v>79</v>
      </c>
      <c r="B4" s="51">
        <v>0.08</v>
      </c>
      <c r="E4" t="s">
        <v>79</v>
      </c>
      <c r="F4" s="51">
        <v>0.08</v>
      </c>
      <c r="J4" t="s">
        <v>105</v>
      </c>
      <c r="K4" s="50">
        <v>2.5</v>
      </c>
    </row>
    <row r="5" spans="1:11" ht="15">
      <c r="A5" t="s">
        <v>80</v>
      </c>
      <c r="B5" s="51">
        <v>0.05</v>
      </c>
      <c r="E5" t="s">
        <v>80</v>
      </c>
      <c r="F5" s="51">
        <v>0.05</v>
      </c>
      <c r="J5" t="s">
        <v>106</v>
      </c>
      <c r="K5" s="50">
        <v>2.6</v>
      </c>
    </row>
    <row r="6" spans="10:11" ht="15">
      <c r="J6" t="s">
        <v>107</v>
      </c>
      <c r="K6" s="50">
        <v>2.75</v>
      </c>
    </row>
    <row r="7" spans="1:11" ht="15">
      <c r="A7" s="53" t="s">
        <v>81</v>
      </c>
      <c r="B7" s="55">
        <f>B3*(1+B5)/(B4-B5)</f>
        <v>78.75000000000001</v>
      </c>
      <c r="E7" s="53" t="s">
        <v>81</v>
      </c>
      <c r="F7" s="55">
        <f>F3/(F4-F5)</f>
        <v>78.33333333333334</v>
      </c>
      <c r="J7" t="s">
        <v>108</v>
      </c>
      <c r="K7" s="50">
        <f>K6*(1+F5)</f>
        <v>2.8875</v>
      </c>
    </row>
    <row r="10" spans="1:14" ht="15">
      <c r="A10" s="41" t="s">
        <v>109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2" ht="15">
      <c r="A11" t="s">
        <v>83</v>
      </c>
      <c r="B11" s="52">
        <v>67000000</v>
      </c>
    </row>
    <row r="12" spans="1:2" ht="15">
      <c r="A12" t="s">
        <v>84</v>
      </c>
      <c r="B12" s="51">
        <v>0.21</v>
      </c>
    </row>
    <row r="13" spans="1:2" ht="15">
      <c r="A13" t="s">
        <v>13</v>
      </c>
      <c r="B13" s="52">
        <v>15000000</v>
      </c>
    </row>
    <row r="14" spans="1:2" ht="15">
      <c r="A14" t="s">
        <v>85</v>
      </c>
      <c r="B14" s="52">
        <v>7000000</v>
      </c>
    </row>
    <row r="15" spans="1:2" ht="15">
      <c r="A15" t="s">
        <v>86</v>
      </c>
      <c r="B15" s="52">
        <v>4000000</v>
      </c>
    </row>
    <row r="17" spans="1:2" ht="15">
      <c r="A17" s="13" t="s">
        <v>87</v>
      </c>
      <c r="B17" s="54">
        <f>B11*(1-B12)+B13-B14-B15</f>
        <v>56930000</v>
      </c>
    </row>
    <row r="18" spans="5:9" ht="15">
      <c r="E18" s="41" t="s">
        <v>99</v>
      </c>
      <c r="F18" s="41"/>
      <c r="G18" s="41"/>
      <c r="H18" s="41"/>
      <c r="I18" s="41"/>
    </row>
    <row r="19" spans="1:9" ht="15">
      <c r="A19" t="s">
        <v>88</v>
      </c>
      <c r="B19" s="51">
        <v>0.07</v>
      </c>
      <c r="E19" t="s">
        <v>110</v>
      </c>
      <c r="F19" s="52">
        <v>59000000</v>
      </c>
      <c r="H19" s="53" t="s">
        <v>81</v>
      </c>
      <c r="I19" s="55">
        <f>(NPV(B19,F19,F20,F21,F22,F23+F23*(1+B20)/(B19-B20))-B21)/B22</f>
        <v>197.97482929984398</v>
      </c>
    </row>
    <row r="20" spans="1:6" ht="15">
      <c r="A20" t="s">
        <v>89</v>
      </c>
      <c r="B20" s="51">
        <v>0.04</v>
      </c>
      <c r="E20" t="s">
        <v>111</v>
      </c>
      <c r="F20" s="52">
        <v>62000000</v>
      </c>
    </row>
    <row r="21" spans="1:6" ht="15">
      <c r="A21" t="s">
        <v>90</v>
      </c>
      <c r="B21" s="52">
        <v>40000000</v>
      </c>
      <c r="E21" t="s">
        <v>112</v>
      </c>
      <c r="F21" s="52">
        <v>65000000</v>
      </c>
    </row>
    <row r="22" spans="1:6" ht="15">
      <c r="A22" t="s">
        <v>91</v>
      </c>
      <c r="B22" s="56">
        <v>10000000</v>
      </c>
      <c r="E22" t="s">
        <v>113</v>
      </c>
      <c r="F22" s="52">
        <v>68000000</v>
      </c>
    </row>
    <row r="23" spans="5:6" ht="15">
      <c r="E23" t="s">
        <v>114</v>
      </c>
      <c r="F23" s="52">
        <v>71000000</v>
      </c>
    </row>
    <row r="24" spans="1:2" ht="15">
      <c r="A24" s="53" t="s">
        <v>81</v>
      </c>
      <c r="B24" s="55">
        <f>(B17*(1+B20)/(B19-B20)-B21)/B22</f>
        <v>193.35733333333332</v>
      </c>
    </row>
    <row r="27" spans="1:14" ht="15">
      <c r="A27" s="41" t="s">
        <v>92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  <row r="28" spans="1:2" ht="15">
      <c r="A28" t="s">
        <v>70</v>
      </c>
      <c r="B28" s="52">
        <v>76000</v>
      </c>
    </row>
    <row r="29" spans="1:2" ht="15">
      <c r="A29" t="s">
        <v>13</v>
      </c>
      <c r="B29" s="52">
        <v>14000</v>
      </c>
    </row>
    <row r="30" spans="1:2" ht="15">
      <c r="A30" t="s">
        <v>85</v>
      </c>
      <c r="B30" s="52">
        <v>20000</v>
      </c>
    </row>
    <row r="31" spans="1:2" ht="15">
      <c r="A31" t="s">
        <v>86</v>
      </c>
      <c r="B31" s="52">
        <v>9000</v>
      </c>
    </row>
    <row r="32" spans="1:2" ht="15">
      <c r="A32" t="s">
        <v>93</v>
      </c>
      <c r="B32" s="52">
        <v>11000</v>
      </c>
    </row>
    <row r="33" ht="15">
      <c r="B33" s="52"/>
    </row>
    <row r="34" spans="1:2" ht="15">
      <c r="A34" s="53" t="s">
        <v>94</v>
      </c>
      <c r="B34" s="54">
        <f>B28+B29-B30-B31+B32</f>
        <v>72000</v>
      </c>
    </row>
    <row r="35" spans="5:9" ht="15">
      <c r="E35" s="41" t="s">
        <v>99</v>
      </c>
      <c r="F35" s="41"/>
      <c r="G35" s="41"/>
      <c r="H35" s="41"/>
      <c r="I35" s="41"/>
    </row>
    <row r="36" spans="1:9" ht="14.25">
      <c r="A36" t="s">
        <v>79</v>
      </c>
      <c r="B36" s="51">
        <v>0.06</v>
      </c>
      <c r="E36" t="s">
        <v>115</v>
      </c>
      <c r="F36" s="52">
        <v>74000</v>
      </c>
      <c r="H36" s="53" t="s">
        <v>81</v>
      </c>
      <c r="I36" s="55">
        <f>NPV(B36,F36,F37,F38,F39,F40+F40*(1+B37)/(B36-B37))/B38</f>
        <v>50.83845729218956</v>
      </c>
    </row>
    <row r="37" spans="1:6" ht="14.25">
      <c r="A37" t="s">
        <v>95</v>
      </c>
      <c r="B37" s="51">
        <v>0.03</v>
      </c>
      <c r="E37" t="s">
        <v>116</v>
      </c>
      <c r="F37" s="52">
        <v>77000</v>
      </c>
    </row>
    <row r="38" spans="1:6" ht="14.25">
      <c r="A38" t="s">
        <v>91</v>
      </c>
      <c r="B38" s="56">
        <v>50000</v>
      </c>
      <c r="E38" t="s">
        <v>117</v>
      </c>
      <c r="F38" s="52">
        <v>80000</v>
      </c>
    </row>
    <row r="39" spans="5:6" ht="14.25">
      <c r="E39" t="s">
        <v>118</v>
      </c>
      <c r="F39" s="52">
        <v>83000</v>
      </c>
    </row>
    <row r="40" spans="1:6" ht="14.25">
      <c r="A40" s="53" t="s">
        <v>81</v>
      </c>
      <c r="B40" s="55">
        <f>(B34*(1+B37)/(B36-B37))/B38</f>
        <v>49.44</v>
      </c>
      <c r="E40" t="s">
        <v>119</v>
      </c>
      <c r="F40" s="52">
        <v>86000</v>
      </c>
    </row>
    <row r="43" spans="1:14" ht="14.25">
      <c r="A43" s="41" t="s">
        <v>96</v>
      </c>
      <c r="B43" s="41"/>
      <c r="C43" s="41"/>
      <c r="D43" s="41"/>
      <c r="E43" s="41" t="s">
        <v>99</v>
      </c>
      <c r="F43" s="41"/>
      <c r="G43" s="41"/>
      <c r="H43" s="41"/>
      <c r="I43" s="41"/>
      <c r="J43" s="41"/>
      <c r="K43" s="41"/>
      <c r="L43" s="41"/>
      <c r="M43" s="41"/>
      <c r="N43" s="41"/>
    </row>
    <row r="44" spans="1:9" ht="14.25">
      <c r="A44" t="s">
        <v>97</v>
      </c>
      <c r="B44" s="57">
        <v>1.25</v>
      </c>
      <c r="E44" t="s">
        <v>100</v>
      </c>
      <c r="F44" s="57">
        <v>1</v>
      </c>
      <c r="H44" s="53" t="s">
        <v>81</v>
      </c>
      <c r="I44" s="55">
        <f>NPV(B46,F44,F45,F46,F47,F48+F48*(1+B45)/(B46-B45))</f>
        <v>35.1016997679143</v>
      </c>
    </row>
    <row r="45" spans="1:6" ht="14.25">
      <c r="A45" t="s">
        <v>98</v>
      </c>
      <c r="B45" s="51">
        <v>0.02</v>
      </c>
      <c r="E45" t="s">
        <v>101</v>
      </c>
      <c r="F45" s="57">
        <v>1.25</v>
      </c>
    </row>
    <row r="46" spans="1:6" ht="14.25">
      <c r="A46" t="s">
        <v>79</v>
      </c>
      <c r="B46" s="51">
        <v>0.07</v>
      </c>
      <c r="E46" t="s">
        <v>102</v>
      </c>
      <c r="F46" s="57">
        <v>1.5</v>
      </c>
    </row>
    <row r="47" spans="5:6" ht="14.25">
      <c r="E47" t="s">
        <v>103</v>
      </c>
      <c r="F47" s="57">
        <v>1.75</v>
      </c>
    </row>
    <row r="48" spans="1:6" ht="14.25">
      <c r="A48" s="53" t="s">
        <v>81</v>
      </c>
      <c r="B48" s="55">
        <f>B44*(1+B45)/(B46-B45)</f>
        <v>25.499999999999996</v>
      </c>
      <c r="E48" t="s">
        <v>104</v>
      </c>
      <c r="F48" s="57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A25" sqref="A25:B25"/>
    </sheetView>
  </sheetViews>
  <sheetFormatPr defaultColWidth="9.140625" defaultRowHeight="15"/>
  <cols>
    <col min="1" max="1" width="25.8515625" style="0" bestFit="1" customWidth="1"/>
    <col min="2" max="2" width="11.421875" style="0" bestFit="1" customWidth="1"/>
    <col min="3" max="4" width="11.421875" style="0" customWidth="1"/>
    <col min="5" max="5" width="8.8515625" style="0" customWidth="1"/>
    <col min="6" max="6" width="28.7109375" style="0" bestFit="1" customWidth="1"/>
    <col min="7" max="7" width="11.28125" style="0" customWidth="1"/>
    <col min="8" max="9" width="11.421875" style="0" bestFit="1" customWidth="1"/>
  </cols>
  <sheetData>
    <row r="1" spans="1:9" ht="14.25">
      <c r="A1" s="3" t="s">
        <v>7</v>
      </c>
      <c r="B1" s="58" t="s">
        <v>17</v>
      </c>
      <c r="C1" s="58"/>
      <c r="D1" s="58"/>
      <c r="F1" s="3" t="s">
        <v>19</v>
      </c>
      <c r="G1" s="58" t="s">
        <v>17</v>
      </c>
      <c r="H1" s="58"/>
      <c r="I1" s="58"/>
    </row>
    <row r="2" spans="1:9" ht="14.25">
      <c r="A2" s="13" t="s">
        <v>18</v>
      </c>
      <c r="B2" s="10">
        <v>43830</v>
      </c>
      <c r="C2" s="10">
        <v>43465</v>
      </c>
      <c r="D2" s="10">
        <v>43100</v>
      </c>
      <c r="F2" s="13" t="s">
        <v>18</v>
      </c>
      <c r="G2" s="10">
        <f>B2</f>
        <v>43830</v>
      </c>
      <c r="H2" s="38">
        <f>C2</f>
        <v>43465</v>
      </c>
      <c r="I2" s="38">
        <f>D2</f>
        <v>43100</v>
      </c>
    </row>
    <row r="3" spans="1:6" ht="14.25">
      <c r="A3" t="s">
        <v>8</v>
      </c>
      <c r="B3" s="5">
        <v>477359</v>
      </c>
      <c r="C3" s="5">
        <v>404552</v>
      </c>
      <c r="D3" s="5">
        <v>377635</v>
      </c>
      <c r="F3" s="3" t="s">
        <v>20</v>
      </c>
    </row>
    <row r="4" spans="1:9" ht="14.25">
      <c r="A4" t="s">
        <v>11</v>
      </c>
      <c r="B4" s="6">
        <v>288810</v>
      </c>
      <c r="C4" s="6">
        <v>232852</v>
      </c>
      <c r="D4" s="6">
        <v>213255</v>
      </c>
      <c r="F4" s="12" t="s">
        <v>3</v>
      </c>
      <c r="G4" s="5"/>
      <c r="H4" s="5"/>
      <c r="I4" s="5"/>
    </row>
    <row r="5" spans="1:9" ht="14.25">
      <c r="A5" s="3" t="s">
        <v>12</v>
      </c>
      <c r="B5" s="7">
        <f>B3-B4</f>
        <v>188549</v>
      </c>
      <c r="C5" s="7">
        <f>C3-C4</f>
        <v>171700</v>
      </c>
      <c r="D5" s="7">
        <f>D3-D4</f>
        <v>164380</v>
      </c>
      <c r="F5" t="s">
        <v>21</v>
      </c>
      <c r="G5" s="9">
        <v>31437</v>
      </c>
      <c r="H5" s="9">
        <v>33981</v>
      </c>
      <c r="I5" s="9">
        <v>32848</v>
      </c>
    </row>
    <row r="6" spans="1:9" ht="14.25">
      <c r="A6" s="12" t="s">
        <v>9</v>
      </c>
      <c r="B6" s="5"/>
      <c r="C6" s="5"/>
      <c r="D6" s="5"/>
      <c r="F6" t="s">
        <v>22</v>
      </c>
      <c r="G6" s="5">
        <v>570</v>
      </c>
      <c r="H6" s="5">
        <v>519</v>
      </c>
      <c r="I6" s="5">
        <v>515</v>
      </c>
    </row>
    <row r="7" spans="1:9" ht="14.25">
      <c r="A7" t="s">
        <v>68</v>
      </c>
      <c r="B7" s="5">
        <v>92100</v>
      </c>
      <c r="C7" s="5">
        <v>87571</v>
      </c>
      <c r="D7" s="5">
        <v>83857</v>
      </c>
      <c r="F7" t="s">
        <v>23</v>
      </c>
      <c r="G7" s="5">
        <v>24702</v>
      </c>
      <c r="H7" s="5">
        <v>36450</v>
      </c>
      <c r="I7" s="5">
        <v>28942</v>
      </c>
    </row>
    <row r="8" spans="1:9" ht="14.25">
      <c r="A8" t="s">
        <v>13</v>
      </c>
      <c r="B8" s="5">
        <v>12379</v>
      </c>
      <c r="C8" s="5">
        <v>12250</v>
      </c>
      <c r="D8" s="5">
        <v>11416</v>
      </c>
      <c r="F8" t="s">
        <v>24</v>
      </c>
      <c r="G8" s="5">
        <v>11646</v>
      </c>
      <c r="H8" s="5">
        <v>11089</v>
      </c>
      <c r="I8" s="5">
        <v>10714</v>
      </c>
    </row>
    <row r="9" spans="1:9" ht="14.25">
      <c r="A9" s="11" t="s">
        <v>14</v>
      </c>
      <c r="B9" s="7">
        <f>SUM(B7:B8)</f>
        <v>104479</v>
      </c>
      <c r="C9" s="7">
        <f>SUM(C7:C8)</f>
        <v>99821</v>
      </c>
      <c r="D9" s="7">
        <f>SUM(D7:D8)</f>
        <v>95273</v>
      </c>
      <c r="F9" t="s">
        <v>42</v>
      </c>
      <c r="G9" s="6">
        <v>3911</v>
      </c>
      <c r="H9" s="6">
        <v>3924</v>
      </c>
      <c r="I9" s="6">
        <v>3273</v>
      </c>
    </row>
    <row r="10" spans="1:9" ht="14.25">
      <c r="A10" s="3" t="s">
        <v>15</v>
      </c>
      <c r="B10" s="7">
        <f>B5-B9</f>
        <v>84070</v>
      </c>
      <c r="C10" s="7">
        <f>C5-C9</f>
        <v>71879</v>
      </c>
      <c r="D10" s="7">
        <f>D5-D9</f>
        <v>69107</v>
      </c>
      <c r="F10" s="3" t="s">
        <v>25</v>
      </c>
      <c r="G10" s="6">
        <f>SUM(G5:G9)</f>
        <v>72266</v>
      </c>
      <c r="H10" s="6">
        <f>SUM(H5:H9)</f>
        <v>85963</v>
      </c>
      <c r="I10" s="6">
        <f>SUM(I5:I9)</f>
        <v>76292</v>
      </c>
    </row>
    <row r="11" spans="1:9" ht="14.25">
      <c r="A11" t="s">
        <v>10</v>
      </c>
      <c r="B11" s="6">
        <v>673</v>
      </c>
      <c r="C11" s="6">
        <v>400</v>
      </c>
      <c r="D11" s="6">
        <v>654</v>
      </c>
      <c r="F11" s="12" t="s">
        <v>26</v>
      </c>
      <c r="G11" s="5"/>
      <c r="H11" s="5"/>
      <c r="I11" s="5"/>
    </row>
    <row r="12" spans="1:9" ht="14.25">
      <c r="A12" s="3" t="s">
        <v>16</v>
      </c>
      <c r="B12" s="5">
        <f>B10-B11</f>
        <v>83397</v>
      </c>
      <c r="C12" s="5">
        <f>C10-C11</f>
        <v>71479</v>
      </c>
      <c r="D12" s="5">
        <f>D10-D11</f>
        <v>68453</v>
      </c>
      <c r="F12" t="s">
        <v>27</v>
      </c>
      <c r="G12" s="9">
        <v>121346</v>
      </c>
      <c r="H12" s="9">
        <v>120869</v>
      </c>
      <c r="I12" s="9">
        <v>113687</v>
      </c>
    </row>
    <row r="13" spans="1:9" ht="14.25">
      <c r="A13" t="s">
        <v>69</v>
      </c>
      <c r="B13" s="6">
        <f>0.21*B12</f>
        <v>17513.37</v>
      </c>
      <c r="C13" s="6">
        <f>0.21*C12</f>
        <v>15010.59</v>
      </c>
      <c r="D13" s="6">
        <f>0.21*D12</f>
        <v>14375.13</v>
      </c>
      <c r="F13" t="s">
        <v>28</v>
      </c>
      <c r="G13" s="5">
        <v>28556</v>
      </c>
      <c r="H13" s="5">
        <v>28194</v>
      </c>
      <c r="I13" s="5">
        <v>28246</v>
      </c>
    </row>
    <row r="14" spans="1:9" ht="15" thickBot="1">
      <c r="A14" s="3" t="s">
        <v>70</v>
      </c>
      <c r="B14" s="8">
        <f>B12-B13</f>
        <v>65883.63</v>
      </c>
      <c r="C14" s="8">
        <f>C12-C13</f>
        <v>56468.41</v>
      </c>
      <c r="D14" s="8">
        <f>D12-D13</f>
        <v>54077.87</v>
      </c>
      <c r="F14" t="s">
        <v>29</v>
      </c>
      <c r="G14" s="6">
        <v>5884</v>
      </c>
      <c r="H14" s="6">
        <v>7056</v>
      </c>
      <c r="I14" s="6">
        <v>6314</v>
      </c>
    </row>
    <row r="15" spans="2:9" ht="15" thickTop="1">
      <c r="B15" s="15"/>
      <c r="C15" s="15"/>
      <c r="D15" s="15"/>
      <c r="F15" s="3" t="s">
        <v>71</v>
      </c>
      <c r="G15" s="6">
        <f>SUM(G12:G14)</f>
        <v>155786</v>
      </c>
      <c r="H15" s="6">
        <f>SUM(H12:H14)</f>
        <v>156119</v>
      </c>
      <c r="I15" s="6">
        <f>SUM(I12:I14)</f>
        <v>148247</v>
      </c>
    </row>
    <row r="16" spans="2:10" ht="15" thickBot="1">
      <c r="B16" s="15"/>
      <c r="C16" s="15"/>
      <c r="D16" s="15"/>
      <c r="F16" s="3" t="s">
        <v>30</v>
      </c>
      <c r="G16" s="8">
        <f>G10+G15</f>
        <v>228052</v>
      </c>
      <c r="H16" s="8">
        <f>H10+H15</f>
        <v>242082</v>
      </c>
      <c r="I16" s="8">
        <f>I10+I15</f>
        <v>224539</v>
      </c>
      <c r="J16" s="49"/>
    </row>
    <row r="17" spans="1:9" ht="15" thickTop="1">
      <c r="A17" s="3"/>
      <c r="B17" s="15"/>
      <c r="C17" s="15"/>
      <c r="D17" s="15"/>
      <c r="G17" s="5"/>
      <c r="H17" s="5"/>
      <c r="I17" s="5"/>
    </row>
    <row r="18" spans="1:9" ht="14.25">
      <c r="A18" s="17" t="s">
        <v>45</v>
      </c>
      <c r="B18" s="18">
        <v>20000</v>
      </c>
      <c r="C18" s="18">
        <v>15000</v>
      </c>
      <c r="D18" s="19">
        <v>12000</v>
      </c>
      <c r="F18" s="3" t="s">
        <v>43</v>
      </c>
      <c r="G18" s="5"/>
      <c r="H18" s="5"/>
      <c r="I18" s="5"/>
    </row>
    <row r="19" spans="1:9" ht="14.25">
      <c r="A19" s="20" t="s">
        <v>46</v>
      </c>
      <c r="B19" s="21">
        <f>B14-B18</f>
        <v>45883.630000000005</v>
      </c>
      <c r="C19" s="21">
        <f>C14-C18</f>
        <v>41468.41</v>
      </c>
      <c r="D19" s="22">
        <f>D14-D18</f>
        <v>42077.87</v>
      </c>
      <c r="F19" s="12" t="s">
        <v>4</v>
      </c>
      <c r="G19" s="5"/>
      <c r="H19" s="5"/>
      <c r="I19" s="5"/>
    </row>
    <row r="20" spans="6:9" ht="14.25">
      <c r="F20" s="4" t="s">
        <v>31</v>
      </c>
      <c r="G20" s="5">
        <v>46700</v>
      </c>
      <c r="H20" s="5">
        <v>55929</v>
      </c>
      <c r="I20" s="5">
        <v>47115</v>
      </c>
    </row>
    <row r="21" spans="1:9" ht="14.25">
      <c r="A21" s="23" t="s">
        <v>44</v>
      </c>
      <c r="B21" s="24">
        <v>10800</v>
      </c>
      <c r="C21" s="25"/>
      <c r="D21" s="26"/>
      <c r="F21" s="4" t="s">
        <v>32</v>
      </c>
      <c r="G21" s="5">
        <v>2400</v>
      </c>
      <c r="H21" s="5">
        <v>2383</v>
      </c>
      <c r="I21" s="5">
        <v>1702</v>
      </c>
    </row>
    <row r="22" spans="1:9" ht="14.25">
      <c r="A22" s="27" t="s">
        <v>65</v>
      </c>
      <c r="B22" s="28">
        <f>B14/$B21</f>
        <v>6.100336111111112</v>
      </c>
      <c r="C22" s="28">
        <f>C14/$B21</f>
        <v>5.2285564814814816</v>
      </c>
      <c r="D22" s="29">
        <f>D14/$B21</f>
        <v>5.007210185185185</v>
      </c>
      <c r="F22" s="4" t="s">
        <v>33</v>
      </c>
      <c r="G22" s="6">
        <v>0</v>
      </c>
      <c r="H22" s="6">
        <v>0</v>
      </c>
      <c r="I22" s="6">
        <v>0</v>
      </c>
    </row>
    <row r="23" spans="1:9" ht="14.25">
      <c r="A23" s="27" t="s">
        <v>66</v>
      </c>
      <c r="B23" s="28">
        <f>B18/$B21</f>
        <v>1.8518518518518519</v>
      </c>
      <c r="C23" s="28">
        <f>C18/$B21</f>
        <v>1.3888888888888888</v>
      </c>
      <c r="D23" s="29">
        <f>D18/$B21</f>
        <v>1.1111111111111112</v>
      </c>
      <c r="F23" s="3" t="s">
        <v>34</v>
      </c>
      <c r="G23" s="6">
        <f>SUM(G20:G22)</f>
        <v>49100</v>
      </c>
      <c r="H23" s="6">
        <f>SUM(H20:H22)</f>
        <v>58312</v>
      </c>
      <c r="I23" s="6">
        <f>SUM(I20:I22)</f>
        <v>48817</v>
      </c>
    </row>
    <row r="24" spans="1:9" ht="14.25">
      <c r="A24" s="27"/>
      <c r="B24" s="28"/>
      <c r="C24" s="28"/>
      <c r="D24" s="29"/>
      <c r="F24" s="4" t="s">
        <v>35</v>
      </c>
      <c r="G24" s="7">
        <v>65987</v>
      </c>
      <c r="H24" s="7">
        <v>62008</v>
      </c>
      <c r="I24" s="7">
        <v>56354</v>
      </c>
    </row>
    <row r="25" spans="1:9" ht="14.25">
      <c r="A25" s="43" t="s">
        <v>73</v>
      </c>
      <c r="B25" s="44"/>
      <c r="C25" s="30"/>
      <c r="D25" s="31"/>
      <c r="F25" s="3" t="s">
        <v>36</v>
      </c>
      <c r="G25" s="7">
        <f>G23+G24</f>
        <v>115087</v>
      </c>
      <c r="H25" s="7">
        <f>H23+H24</f>
        <v>120320</v>
      </c>
      <c r="I25" s="7">
        <f>I23+I24</f>
        <v>105171</v>
      </c>
    </row>
    <row r="26" spans="1:9" ht="14.25">
      <c r="A26" s="27" t="s">
        <v>0</v>
      </c>
      <c r="B26" s="32">
        <v>100</v>
      </c>
      <c r="C26" s="30"/>
      <c r="D26" s="31"/>
      <c r="G26" s="5"/>
      <c r="H26" s="5"/>
      <c r="I26" s="5"/>
    </row>
    <row r="27" spans="1:9" ht="14.25">
      <c r="A27" s="27" t="s">
        <v>2</v>
      </c>
      <c r="B27" s="33">
        <f>B26/B22</f>
        <v>16.39253939104448</v>
      </c>
      <c r="C27" s="30"/>
      <c r="D27" s="31"/>
      <c r="F27" s="3" t="s">
        <v>37</v>
      </c>
      <c r="G27" s="5"/>
      <c r="H27" s="5"/>
      <c r="I27" s="5"/>
    </row>
    <row r="28" spans="1:9" ht="14.25">
      <c r="A28" s="27" t="s">
        <v>74</v>
      </c>
      <c r="B28" s="33">
        <f>B26/(B3/B21)</f>
        <v>2.2624481784149872</v>
      </c>
      <c r="C28" s="30"/>
      <c r="D28" s="31"/>
      <c r="F28" s="4" t="s">
        <v>38</v>
      </c>
      <c r="G28" s="5">
        <v>5314</v>
      </c>
      <c r="H28" s="5">
        <v>4933</v>
      </c>
      <c r="I28" s="5">
        <v>4786</v>
      </c>
    </row>
    <row r="29" spans="1:9" ht="14.25">
      <c r="A29" s="34" t="s">
        <v>1</v>
      </c>
      <c r="B29" s="35">
        <f>B26/(G32/B21)</f>
        <v>9.560483335546408</v>
      </c>
      <c r="C29" s="36"/>
      <c r="D29" s="37"/>
      <c r="F29" t="s">
        <v>39</v>
      </c>
      <c r="G29" s="5">
        <v>0</v>
      </c>
      <c r="H29" s="5">
        <v>0</v>
      </c>
      <c r="I29" s="5">
        <v>0</v>
      </c>
    </row>
    <row r="30" spans="6:9" ht="14.25">
      <c r="F30" s="4" t="s">
        <v>40</v>
      </c>
      <c r="G30" s="5">
        <v>265680</v>
      </c>
      <c r="H30" s="5">
        <v>228518</v>
      </c>
      <c r="I30" s="5">
        <v>195207</v>
      </c>
    </row>
    <row r="31" spans="6:9" ht="14.25">
      <c r="F31" s="4" t="s">
        <v>29</v>
      </c>
      <c r="G31" s="6">
        <v>-158029</v>
      </c>
      <c r="H31" s="6">
        <v>-111689</v>
      </c>
      <c r="I31" s="6">
        <v>-80625</v>
      </c>
    </row>
    <row r="32" spans="6:9" ht="14.25">
      <c r="F32" s="3" t="s">
        <v>64</v>
      </c>
      <c r="G32" s="7">
        <f>SUM(G28:G31)</f>
        <v>112965</v>
      </c>
      <c r="H32" s="7">
        <f>SUM(H28:H31)</f>
        <v>121762</v>
      </c>
      <c r="I32" s="7">
        <f>SUM(I28:I31)</f>
        <v>119368</v>
      </c>
    </row>
    <row r="33" spans="6:9" ht="15" thickBot="1">
      <c r="F33" s="3" t="s">
        <v>41</v>
      </c>
      <c r="G33" s="14">
        <f>G25+G32</f>
        <v>228052</v>
      </c>
      <c r="H33" s="14">
        <f>H25+H32</f>
        <v>242082</v>
      </c>
      <c r="I33" s="14">
        <f>I25+I32</f>
        <v>224539</v>
      </c>
    </row>
    <row r="34" ht="15" thickTop="1"/>
  </sheetData>
  <sheetProtection/>
  <mergeCells count="2">
    <mergeCell ref="B1:D1"/>
    <mergeCell ref="G1:I1"/>
  </mergeCells>
  <printOptions/>
  <pageMargins left="0.7" right="0.7" top="0.75" bottom="0.75" header="0.3" footer="0.3"/>
  <pageSetup fitToHeight="1" fitToWidth="1" horizontalDpi="2400" verticalDpi="24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4.7109375" style="0" customWidth="1"/>
    <col min="2" max="2" width="8.8515625" style="0" customWidth="1"/>
    <col min="3" max="3" width="2.00390625" style="0" bestFit="1" customWidth="1"/>
    <col min="4" max="4" width="7.140625" style="0" customWidth="1"/>
    <col min="5" max="5" width="8.8515625" style="0" customWidth="1"/>
    <col min="6" max="6" width="2.00390625" style="0" bestFit="1" customWidth="1"/>
    <col min="7" max="7" width="7.140625" style="0" customWidth="1"/>
    <col min="8" max="8" width="8.8515625" style="0" customWidth="1"/>
    <col min="9" max="9" width="2.00390625" style="0" bestFit="1" customWidth="1"/>
    <col min="10" max="10" width="7.140625" style="0" customWidth="1"/>
  </cols>
  <sheetData>
    <row r="1" ht="15">
      <c r="A1" s="3" t="s">
        <v>47</v>
      </c>
    </row>
    <row r="2" spans="1:10" ht="15">
      <c r="A2" s="13"/>
      <c r="B2" s="64">
        <f>'Fin Statements'!G2</f>
        <v>43830</v>
      </c>
      <c r="C2" s="64"/>
      <c r="D2" s="64"/>
      <c r="E2" s="62">
        <f>'Fin Statements'!C2</f>
        <v>43465</v>
      </c>
      <c r="F2" s="62"/>
      <c r="G2" s="62"/>
      <c r="H2" s="62">
        <f>'Fin Statements'!D2</f>
        <v>43100</v>
      </c>
      <c r="I2" s="62"/>
      <c r="J2" s="62"/>
    </row>
    <row r="3" spans="1:10" ht="15">
      <c r="A3" s="39" t="s">
        <v>49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5">
      <c r="A4" s="60" t="s">
        <v>5</v>
      </c>
      <c r="B4" s="2">
        <f>'Fin Statements'!G10</f>
        <v>72266</v>
      </c>
      <c r="C4" s="61" t="s">
        <v>6</v>
      </c>
      <c r="D4" s="59">
        <f>B4/B5</f>
        <v>1.4718126272912424</v>
      </c>
      <c r="E4" s="2">
        <f>'Fin Statements'!H10</f>
        <v>85963</v>
      </c>
      <c r="F4" s="61" t="s">
        <v>6</v>
      </c>
      <c r="G4" s="59">
        <f>E4/E5</f>
        <v>1.4741905611194952</v>
      </c>
      <c r="H4" s="2">
        <f>'Fin Statements'!I10</f>
        <v>76292</v>
      </c>
      <c r="I4" s="61" t="s">
        <v>6</v>
      </c>
      <c r="J4" s="59">
        <f>H4/H5</f>
        <v>1.5628162320503103</v>
      </c>
    </row>
    <row r="5" spans="1:10" ht="15">
      <c r="A5" s="60"/>
      <c r="B5" s="1">
        <f>'Fin Statements'!G23</f>
        <v>49100</v>
      </c>
      <c r="C5" s="61"/>
      <c r="D5" s="59"/>
      <c r="E5" s="1">
        <f>'Fin Statements'!H23</f>
        <v>58312</v>
      </c>
      <c r="F5" s="61"/>
      <c r="G5" s="59"/>
      <c r="H5" s="1">
        <f>'Fin Statements'!I23</f>
        <v>48817</v>
      </c>
      <c r="I5" s="61"/>
      <c r="J5" s="59"/>
    </row>
    <row r="7" spans="1:10" ht="15">
      <c r="A7" s="60" t="s">
        <v>48</v>
      </c>
      <c r="B7" s="2">
        <f>'Fin Statements'!G10-'Fin Statements'!G8</f>
        <v>60620</v>
      </c>
      <c r="C7" s="61" t="s">
        <v>6</v>
      </c>
      <c r="D7" s="59">
        <f>B7/B8</f>
        <v>1.2346232179226069</v>
      </c>
      <c r="E7" s="2">
        <f>'Fin Statements'!H10-'Fin Statements'!H8</f>
        <v>74874</v>
      </c>
      <c r="F7" s="61" t="s">
        <v>6</v>
      </c>
      <c r="G7" s="59">
        <f>E7/E8</f>
        <v>1.2840238715873233</v>
      </c>
      <c r="H7" s="2">
        <f>'Fin Statements'!I10-'Fin Statements'!I8</f>
        <v>65578</v>
      </c>
      <c r="I7" s="61" t="s">
        <v>6</v>
      </c>
      <c r="J7" s="59">
        <f>H7/H8</f>
        <v>1.3433435073847226</v>
      </c>
    </row>
    <row r="8" spans="1:10" ht="15">
      <c r="A8" s="60"/>
      <c r="B8" s="1">
        <f>'Fin Statements'!G23</f>
        <v>49100</v>
      </c>
      <c r="C8" s="61"/>
      <c r="D8" s="59"/>
      <c r="E8" s="1">
        <f>'Fin Statements'!H23</f>
        <v>58312</v>
      </c>
      <c r="F8" s="61"/>
      <c r="G8" s="59"/>
      <c r="H8" s="1">
        <f>'Fin Statements'!I23</f>
        <v>48817</v>
      </c>
      <c r="I8" s="61"/>
      <c r="J8" s="59"/>
    </row>
    <row r="10" spans="1:10" ht="15">
      <c r="A10" s="39" t="s">
        <v>50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5">
      <c r="A11" s="63" t="s">
        <v>51</v>
      </c>
      <c r="B11" s="2">
        <f>'Fin Statements'!B4</f>
        <v>288810</v>
      </c>
      <c r="C11" s="61" t="s">
        <v>6</v>
      </c>
      <c r="D11" s="59">
        <f>B11/B12</f>
        <v>24.79907264296754</v>
      </c>
      <c r="E11" s="2">
        <f>'Fin Statements'!C4</f>
        <v>232852</v>
      </c>
      <c r="F11" s="61" t="s">
        <v>6</v>
      </c>
      <c r="G11" s="59">
        <f>E11/E12</f>
        <v>20.998466949228966</v>
      </c>
      <c r="H11" s="2">
        <f>'Fin Statements'!D4</f>
        <v>213255</v>
      </c>
      <c r="I11" s="61" t="s">
        <v>6</v>
      </c>
      <c r="J11" s="59">
        <f>H11/H12</f>
        <v>19.90433078215419</v>
      </c>
    </row>
    <row r="12" spans="1:10" ht="15">
      <c r="A12" s="63"/>
      <c r="B12" s="1">
        <f>'Fin Statements'!G8</f>
        <v>11646</v>
      </c>
      <c r="C12" s="61"/>
      <c r="D12" s="59"/>
      <c r="E12" s="1">
        <f>'Fin Statements'!H8</f>
        <v>11089</v>
      </c>
      <c r="F12" s="61"/>
      <c r="G12" s="59"/>
      <c r="H12" s="1">
        <f>'Fin Statements'!I8</f>
        <v>10714</v>
      </c>
      <c r="I12" s="61"/>
      <c r="J12" s="59"/>
    </row>
    <row r="14" spans="1:10" ht="14.25">
      <c r="A14" s="63" t="s">
        <v>52</v>
      </c>
      <c r="B14" s="2">
        <f>'Fin Statements'!G7</f>
        <v>24702</v>
      </c>
      <c r="C14" s="61" t="s">
        <v>6</v>
      </c>
      <c r="D14" s="59">
        <f>B14/B15</f>
        <v>18.887734388583855</v>
      </c>
      <c r="E14" s="2">
        <f>'Fin Statements'!H7</f>
        <v>36450</v>
      </c>
      <c r="F14" s="61" t="s">
        <v>6</v>
      </c>
      <c r="G14" s="59">
        <f>E14/E15</f>
        <v>32.886378018153415</v>
      </c>
      <c r="H14" s="2">
        <f>'Fin Statements'!I7</f>
        <v>28942</v>
      </c>
      <c r="I14" s="61" t="s">
        <v>6</v>
      </c>
      <c r="J14" s="59">
        <f>H14/H15</f>
        <v>27.97365180663869</v>
      </c>
    </row>
    <row r="15" spans="1:10" ht="14.25">
      <c r="A15" s="63"/>
      <c r="B15" s="48">
        <f>'Fin Statements'!B3/365</f>
        <v>1307.8328767123287</v>
      </c>
      <c r="C15" s="61"/>
      <c r="D15" s="59"/>
      <c r="E15" s="48">
        <f>'Fin Statements'!C3/365</f>
        <v>1108.3616438356164</v>
      </c>
      <c r="F15" s="61"/>
      <c r="G15" s="59"/>
      <c r="H15" s="48">
        <f>'Fin Statements'!D3/365</f>
        <v>1034.6164383561643</v>
      </c>
      <c r="I15" s="61"/>
      <c r="J15" s="59"/>
    </row>
    <row r="17" spans="1:10" ht="14.25">
      <c r="A17" s="63" t="s">
        <v>53</v>
      </c>
      <c r="B17" s="2">
        <f>'Fin Statements'!G20</f>
        <v>46700</v>
      </c>
      <c r="C17" s="61" t="s">
        <v>6</v>
      </c>
      <c r="D17" s="59">
        <f>B17/B18</f>
        <v>59.019770783560126</v>
      </c>
      <c r="E17" s="2">
        <f>'Fin Statements'!H20</f>
        <v>55929</v>
      </c>
      <c r="F17" s="61" t="s">
        <v>6</v>
      </c>
      <c r="G17" s="59">
        <f>E17/E18</f>
        <v>87.66978595846288</v>
      </c>
      <c r="H17" s="2">
        <f>'Fin Statements'!I20</f>
        <v>47115</v>
      </c>
      <c r="I17" s="61" t="s">
        <v>6</v>
      </c>
      <c r="J17" s="59">
        <f>H17/H18</f>
        <v>80.64043047056342</v>
      </c>
    </row>
    <row r="18" spans="1:10" ht="14.25">
      <c r="A18" s="63"/>
      <c r="B18" s="48">
        <f>'Fin Statements'!B4/365</f>
        <v>791.2602739726027</v>
      </c>
      <c r="C18" s="61"/>
      <c r="D18" s="59"/>
      <c r="E18" s="48">
        <f>'Fin Statements'!C4/365</f>
        <v>637.9506849315069</v>
      </c>
      <c r="F18" s="61"/>
      <c r="G18" s="59"/>
      <c r="H18" s="48">
        <f>'Fin Statements'!D4/365</f>
        <v>584.2602739726027</v>
      </c>
      <c r="I18" s="61"/>
      <c r="J18" s="59"/>
    </row>
    <row r="20" spans="1:10" ht="13.5" customHeight="1">
      <c r="A20" s="66" t="s">
        <v>54</v>
      </c>
      <c r="B20" s="2">
        <f>'Fin Statements'!B3</f>
        <v>477359</v>
      </c>
      <c r="C20" s="61" t="s">
        <v>6</v>
      </c>
      <c r="D20" s="67">
        <f>B20/B21</f>
        <v>2.0932024275165313</v>
      </c>
      <c r="E20" s="2">
        <f>'Fin Statements'!C3</f>
        <v>404552</v>
      </c>
      <c r="F20" s="61" t="s">
        <v>6</v>
      </c>
      <c r="G20" s="67">
        <f>E20/E21</f>
        <v>1.671136226567857</v>
      </c>
      <c r="H20" s="2">
        <f>'Fin Statements'!D3</f>
        <v>377635</v>
      </c>
      <c r="I20" s="61" t="s">
        <v>6</v>
      </c>
      <c r="J20" s="67">
        <f>H20/H21</f>
        <v>1.681823647562339</v>
      </c>
    </row>
    <row r="21" spans="1:10" ht="14.25">
      <c r="A21" s="66"/>
      <c r="B21" s="1">
        <f>'Fin Statements'!G16</f>
        <v>228052</v>
      </c>
      <c r="C21" s="61"/>
      <c r="D21" s="67"/>
      <c r="E21" s="1">
        <f>'Fin Statements'!H16</f>
        <v>242082</v>
      </c>
      <c r="F21" s="61"/>
      <c r="G21" s="67"/>
      <c r="H21" s="1">
        <f>'Fin Statements'!I16</f>
        <v>224539</v>
      </c>
      <c r="I21" s="61"/>
      <c r="J21" s="67"/>
    </row>
    <row r="23" spans="1:10" ht="14.25">
      <c r="A23" s="40" t="s">
        <v>55</v>
      </c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4.25">
      <c r="A24" s="66" t="s">
        <v>56</v>
      </c>
      <c r="B24" s="2">
        <f>'Fin Statements'!G24</f>
        <v>65987</v>
      </c>
      <c r="C24" s="61" t="s">
        <v>6</v>
      </c>
      <c r="D24" s="65">
        <f>B24/B25</f>
        <v>0.28935067440759127</v>
      </c>
      <c r="E24" s="2">
        <f>'Fin Statements'!H24</f>
        <v>62008</v>
      </c>
      <c r="F24" s="61" t="s">
        <v>6</v>
      </c>
      <c r="G24" s="65">
        <f>E24/E25</f>
        <v>0.25614461215621154</v>
      </c>
      <c r="H24" s="2">
        <f>'Fin Statements'!I24</f>
        <v>56354</v>
      </c>
      <c r="I24" s="61" t="s">
        <v>6</v>
      </c>
      <c r="J24" s="65">
        <f>H24/H25</f>
        <v>0.25097644507190287</v>
      </c>
    </row>
    <row r="25" spans="1:10" ht="14.25">
      <c r="A25" s="66"/>
      <c r="B25" s="1">
        <f>'Fin Statements'!G16</f>
        <v>228052</v>
      </c>
      <c r="C25" s="61"/>
      <c r="D25" s="65"/>
      <c r="E25" s="1">
        <f>'Fin Statements'!H16</f>
        <v>242082</v>
      </c>
      <c r="F25" s="61"/>
      <c r="G25" s="65"/>
      <c r="H25" s="1">
        <f>'Fin Statements'!I16</f>
        <v>224539</v>
      </c>
      <c r="I25" s="61"/>
      <c r="J25" s="65"/>
    </row>
    <row r="27" spans="1:10" ht="14.25">
      <c r="A27" s="66" t="s">
        <v>57</v>
      </c>
      <c r="B27" s="2">
        <f>'Fin Statements'!B10</f>
        <v>84070</v>
      </c>
      <c r="C27" s="61" t="s">
        <v>6</v>
      </c>
      <c r="D27" s="67">
        <f>B27/B28</f>
        <v>124.9182763744428</v>
      </c>
      <c r="E27" s="2">
        <f>'Fin Statements'!C10</f>
        <v>71879</v>
      </c>
      <c r="F27" s="61" t="s">
        <v>6</v>
      </c>
      <c r="G27" s="67">
        <f>E27/E28</f>
        <v>179.6975</v>
      </c>
      <c r="H27" s="2">
        <f>'Fin Statements'!D10</f>
        <v>69107</v>
      </c>
      <c r="I27" s="61" t="s">
        <v>6</v>
      </c>
      <c r="J27" s="67">
        <f>H27/H28</f>
        <v>105.66819571865443</v>
      </c>
    </row>
    <row r="28" spans="1:10" ht="14.25">
      <c r="A28" s="66"/>
      <c r="B28" s="1">
        <f>'Fin Statements'!B11</f>
        <v>673</v>
      </c>
      <c r="C28" s="61"/>
      <c r="D28" s="67"/>
      <c r="E28" s="1">
        <f>'Fin Statements'!C11</f>
        <v>400</v>
      </c>
      <c r="F28" s="61"/>
      <c r="G28" s="67"/>
      <c r="H28" s="1">
        <f>'Fin Statements'!D11</f>
        <v>654</v>
      </c>
      <c r="I28" s="61"/>
      <c r="J28" s="67"/>
    </row>
    <row r="29" spans="1:10" ht="14.25">
      <c r="A29" s="46"/>
      <c r="B29" s="45"/>
      <c r="C29" s="45"/>
      <c r="D29" s="47"/>
      <c r="E29" s="45"/>
      <c r="F29" s="45"/>
      <c r="G29" s="47"/>
      <c r="H29" s="45"/>
      <c r="I29" s="45"/>
      <c r="J29" s="47"/>
    </row>
    <row r="30" spans="1:10" ht="15" customHeight="1">
      <c r="A30" s="66" t="s">
        <v>72</v>
      </c>
      <c r="B30" s="2">
        <f>'Fin Statements'!G16</f>
        <v>228052</v>
      </c>
      <c r="C30" s="61" t="s">
        <v>6</v>
      </c>
      <c r="D30" s="67">
        <f>B30/B31</f>
        <v>2.0187845792944716</v>
      </c>
      <c r="E30" s="2">
        <f>'Fin Statements'!H16</f>
        <v>242082</v>
      </c>
      <c r="F30" s="61" t="s">
        <v>6</v>
      </c>
      <c r="G30" s="67">
        <f>E30/E31</f>
        <v>1.988157224749922</v>
      </c>
      <c r="H30" s="2">
        <f>'Fin Statements'!I16</f>
        <v>224539</v>
      </c>
      <c r="I30" s="61" t="s">
        <v>6</v>
      </c>
      <c r="J30" s="67">
        <f>H30/H31</f>
        <v>1.881065277126198</v>
      </c>
    </row>
    <row r="31" spans="1:10" ht="14.25">
      <c r="A31" s="66"/>
      <c r="B31" s="45">
        <f>'Fin Statements'!G32</f>
        <v>112965</v>
      </c>
      <c r="C31" s="61"/>
      <c r="D31" s="67"/>
      <c r="E31" s="45">
        <f>'Fin Statements'!H32</f>
        <v>121762</v>
      </c>
      <c r="F31" s="61"/>
      <c r="G31" s="67"/>
      <c r="H31" s="45">
        <f>'Fin Statements'!I32</f>
        <v>119368</v>
      </c>
      <c r="I31" s="61"/>
      <c r="J31" s="67"/>
    </row>
    <row r="33" spans="1:10" ht="14.25">
      <c r="A33" s="41" t="s">
        <v>58</v>
      </c>
      <c r="B33" s="42"/>
      <c r="C33" s="42"/>
      <c r="D33" s="42"/>
      <c r="E33" s="42"/>
      <c r="F33" s="42"/>
      <c r="G33" s="42"/>
      <c r="H33" s="42"/>
      <c r="I33" s="42"/>
      <c r="J33" s="42"/>
    </row>
    <row r="34" spans="1:10" ht="13.5" customHeight="1">
      <c r="A34" s="66" t="s">
        <v>59</v>
      </c>
      <c r="B34" s="2">
        <f>'Fin Statements'!B5</f>
        <v>188549</v>
      </c>
      <c r="C34" s="61" t="s">
        <v>6</v>
      </c>
      <c r="D34" s="65">
        <f>B34/B35</f>
        <v>0.3949836496221921</v>
      </c>
      <c r="E34" s="2">
        <f>'Fin Statements'!C5</f>
        <v>171700</v>
      </c>
      <c r="F34" s="61" t="s">
        <v>6</v>
      </c>
      <c r="G34" s="65">
        <f>E34/E35</f>
        <v>0.42442009927030394</v>
      </c>
      <c r="H34" s="2">
        <f>'Fin Statements'!D5</f>
        <v>164380</v>
      </c>
      <c r="I34" s="61" t="s">
        <v>6</v>
      </c>
      <c r="J34" s="65">
        <f>H34/H35</f>
        <v>0.43528804268672133</v>
      </c>
    </row>
    <row r="35" spans="1:10" ht="14.25">
      <c r="A35" s="66"/>
      <c r="B35" s="1">
        <f>'Fin Statements'!B3</f>
        <v>477359</v>
      </c>
      <c r="C35" s="61"/>
      <c r="D35" s="65"/>
      <c r="E35" s="1">
        <f>'Fin Statements'!C3</f>
        <v>404552</v>
      </c>
      <c r="F35" s="61"/>
      <c r="G35" s="65"/>
      <c r="H35" s="1">
        <f>'Fin Statements'!D3</f>
        <v>377635</v>
      </c>
      <c r="I35" s="61"/>
      <c r="J35" s="65"/>
    </row>
    <row r="37" spans="1:10" ht="13.5" customHeight="1">
      <c r="A37" s="66" t="s">
        <v>60</v>
      </c>
      <c r="B37" s="2">
        <f>'Fin Statements'!B10</f>
        <v>84070</v>
      </c>
      <c r="C37" s="61" t="s">
        <v>6</v>
      </c>
      <c r="D37" s="65">
        <f>B37/B38</f>
        <v>0.17611483181421111</v>
      </c>
      <c r="E37" s="2">
        <f>'Fin Statements'!C10</f>
        <v>71879</v>
      </c>
      <c r="F37" s="61" t="s">
        <v>6</v>
      </c>
      <c r="G37" s="65">
        <f>E37/E38</f>
        <v>0.17767555221578438</v>
      </c>
      <c r="H37" s="2">
        <f>'Fin Statements'!D10</f>
        <v>69107</v>
      </c>
      <c r="I37" s="61" t="s">
        <v>6</v>
      </c>
      <c r="J37" s="65">
        <f>H37/H38</f>
        <v>0.18299945714777496</v>
      </c>
    </row>
    <row r="38" spans="1:10" ht="14.25">
      <c r="A38" s="66"/>
      <c r="B38" s="1">
        <f>'Fin Statements'!B3</f>
        <v>477359</v>
      </c>
      <c r="C38" s="61"/>
      <c r="D38" s="65"/>
      <c r="E38" s="1">
        <f>'Fin Statements'!C3</f>
        <v>404552</v>
      </c>
      <c r="F38" s="61"/>
      <c r="G38" s="65"/>
      <c r="H38" s="1">
        <f>'Fin Statements'!D3</f>
        <v>377635</v>
      </c>
      <c r="I38" s="61"/>
      <c r="J38" s="65"/>
    </row>
    <row r="40" spans="1:10" ht="14.25">
      <c r="A40" s="66" t="s">
        <v>61</v>
      </c>
      <c r="B40" s="16">
        <f>'Fin Statements'!B14</f>
        <v>65883.63</v>
      </c>
      <c r="C40" s="61" t="s">
        <v>6</v>
      </c>
      <c r="D40" s="65">
        <f>B40/B41</f>
        <v>0.13801694322302502</v>
      </c>
      <c r="E40" s="16">
        <f>'Fin Statements'!C14</f>
        <v>56468.41</v>
      </c>
      <c r="F40" s="61" t="s">
        <v>6</v>
      </c>
      <c r="G40" s="65">
        <f>E40/E41</f>
        <v>0.1395825752931638</v>
      </c>
      <c r="H40" s="16">
        <f>'Fin Statements'!D14</f>
        <v>54077.87</v>
      </c>
      <c r="I40" s="61" t="s">
        <v>6</v>
      </c>
      <c r="J40" s="65">
        <f>H40/H41</f>
        <v>0.14320142465608326</v>
      </c>
    </row>
    <row r="41" spans="1:10" ht="14.25">
      <c r="A41" s="66"/>
      <c r="B41" s="1">
        <f>'Fin Statements'!B3</f>
        <v>477359</v>
      </c>
      <c r="C41" s="61"/>
      <c r="D41" s="65"/>
      <c r="E41" s="1">
        <f>'Fin Statements'!C3</f>
        <v>404552</v>
      </c>
      <c r="F41" s="61"/>
      <c r="G41" s="65"/>
      <c r="H41" s="1">
        <f>'Fin Statements'!D3</f>
        <v>377635</v>
      </c>
      <c r="I41" s="61"/>
      <c r="J41" s="65"/>
    </row>
    <row r="43" spans="1:10" ht="13.5" customHeight="1">
      <c r="A43" s="66" t="s">
        <v>62</v>
      </c>
      <c r="B43" s="16">
        <f>'Fin Statements'!B14</f>
        <v>65883.63</v>
      </c>
      <c r="C43" s="61" t="s">
        <v>6</v>
      </c>
      <c r="D43" s="65">
        <f>B43/B44</f>
        <v>0.28889740059284724</v>
      </c>
      <c r="E43" s="16">
        <f>'Fin Statements'!C14</f>
        <v>56468.41</v>
      </c>
      <c r="F43" s="61" t="s">
        <v>6</v>
      </c>
      <c r="G43" s="65">
        <f>E43/E44</f>
        <v>0.23326149817004158</v>
      </c>
      <c r="H43" s="16">
        <f>'Fin Statements'!D14</f>
        <v>54077.87</v>
      </c>
      <c r="I43" s="61" t="s">
        <v>6</v>
      </c>
      <c r="J43" s="65">
        <f>H43/H44</f>
        <v>0.2408395423512174</v>
      </c>
    </row>
    <row r="44" spans="1:10" ht="14.25">
      <c r="A44" s="66"/>
      <c r="B44" s="1">
        <f>'Fin Statements'!G16</f>
        <v>228052</v>
      </c>
      <c r="C44" s="61"/>
      <c r="D44" s="65"/>
      <c r="E44" s="1">
        <f>'Fin Statements'!H16</f>
        <v>242082</v>
      </c>
      <c r="F44" s="61"/>
      <c r="G44" s="65"/>
      <c r="H44" s="1">
        <f>'Fin Statements'!I16</f>
        <v>224539</v>
      </c>
      <c r="I44" s="61"/>
      <c r="J44" s="65"/>
    </row>
    <row r="46" spans="1:10" ht="13.5" customHeight="1">
      <c r="A46" s="66" t="s">
        <v>63</v>
      </c>
      <c r="B46" s="16">
        <f>'Fin Statements'!B14</f>
        <v>65883.63</v>
      </c>
      <c r="C46" s="61" t="s">
        <v>6</v>
      </c>
      <c r="D46" s="65">
        <f>B46/B47</f>
        <v>0.5832216173150976</v>
      </c>
      <c r="E46" s="16">
        <f>'Fin Statements'!C14</f>
        <v>56468.41</v>
      </c>
      <c r="F46" s="61" t="s">
        <v>6</v>
      </c>
      <c r="G46" s="65">
        <f>E46/E47</f>
        <v>0.46376053284275887</v>
      </c>
      <c r="H46" s="16">
        <f>'Fin Statements'!D14</f>
        <v>54077.87</v>
      </c>
      <c r="I46" s="61" t="s">
        <v>6</v>
      </c>
      <c r="J46" s="65">
        <f>H46/H47</f>
        <v>0.45303490047583944</v>
      </c>
    </row>
    <row r="47" spans="1:10" ht="14.25">
      <c r="A47" s="66"/>
      <c r="B47" s="1">
        <f>'Fin Statements'!G32</f>
        <v>112965</v>
      </c>
      <c r="C47" s="61"/>
      <c r="D47" s="65"/>
      <c r="E47" s="1">
        <f>'Fin Statements'!H32</f>
        <v>121762</v>
      </c>
      <c r="F47" s="61"/>
      <c r="G47" s="65"/>
      <c r="H47" s="1">
        <f>'Fin Statements'!I32</f>
        <v>119368</v>
      </c>
      <c r="I47" s="61"/>
      <c r="J47" s="65"/>
    </row>
    <row r="49" spans="1:10" ht="14.25">
      <c r="A49" s="41" t="s">
        <v>73</v>
      </c>
      <c r="B49" s="42"/>
      <c r="C49" s="42"/>
      <c r="D49" s="42"/>
      <c r="E49" s="42"/>
      <c r="F49" s="42"/>
      <c r="G49" s="42"/>
      <c r="H49" s="42"/>
      <c r="I49" s="42"/>
      <c r="J49" s="42"/>
    </row>
    <row r="50" ht="14.25">
      <c r="A50" t="s">
        <v>67</v>
      </c>
    </row>
  </sheetData>
  <sheetProtection/>
  <mergeCells count="101">
    <mergeCell ref="J30:J31"/>
    <mergeCell ref="A30:A31"/>
    <mergeCell ref="C30:C31"/>
    <mergeCell ref="F30:F31"/>
    <mergeCell ref="I30:I31"/>
    <mergeCell ref="D30:D31"/>
    <mergeCell ref="G30:G31"/>
    <mergeCell ref="G46:G47"/>
    <mergeCell ref="I46:I47"/>
    <mergeCell ref="J46:J47"/>
    <mergeCell ref="C43:C44"/>
    <mergeCell ref="D43:D44"/>
    <mergeCell ref="F43:F44"/>
    <mergeCell ref="G43:G44"/>
    <mergeCell ref="I43:I44"/>
    <mergeCell ref="J43:J44"/>
    <mergeCell ref="C46:C47"/>
    <mergeCell ref="A46:A47"/>
    <mergeCell ref="D46:D47"/>
    <mergeCell ref="F46:F47"/>
    <mergeCell ref="G40:G41"/>
    <mergeCell ref="I40:I41"/>
    <mergeCell ref="J40:J41"/>
    <mergeCell ref="A43:A44"/>
    <mergeCell ref="A40:A41"/>
    <mergeCell ref="C40:C41"/>
    <mergeCell ref="D40:D41"/>
    <mergeCell ref="G37:G38"/>
    <mergeCell ref="I37:I38"/>
    <mergeCell ref="J37:J38"/>
    <mergeCell ref="D37:D38"/>
    <mergeCell ref="A37:A38"/>
    <mergeCell ref="C37:C38"/>
    <mergeCell ref="F37:F38"/>
    <mergeCell ref="F40:F41"/>
    <mergeCell ref="G27:G28"/>
    <mergeCell ref="I27:I28"/>
    <mergeCell ref="J27:J28"/>
    <mergeCell ref="A34:A35"/>
    <mergeCell ref="C34:C35"/>
    <mergeCell ref="D34:D35"/>
    <mergeCell ref="F34:F35"/>
    <mergeCell ref="G34:G35"/>
    <mergeCell ref="I34:I35"/>
    <mergeCell ref="J34:J35"/>
    <mergeCell ref="A27:A28"/>
    <mergeCell ref="C27:C28"/>
    <mergeCell ref="D27:D28"/>
    <mergeCell ref="F27:F28"/>
    <mergeCell ref="G20:G21"/>
    <mergeCell ref="I20:I21"/>
    <mergeCell ref="J20:J21"/>
    <mergeCell ref="A24:A25"/>
    <mergeCell ref="C24:C25"/>
    <mergeCell ref="D24:D25"/>
    <mergeCell ref="F24:F25"/>
    <mergeCell ref="G24:G25"/>
    <mergeCell ref="I24:I25"/>
    <mergeCell ref="J24:J25"/>
    <mergeCell ref="A20:A21"/>
    <mergeCell ref="C20:C21"/>
    <mergeCell ref="D20:D21"/>
    <mergeCell ref="F20:F21"/>
    <mergeCell ref="I14:I15"/>
    <mergeCell ref="J14:J15"/>
    <mergeCell ref="A17:A18"/>
    <mergeCell ref="C17:C18"/>
    <mergeCell ref="D17:D18"/>
    <mergeCell ref="F17:F18"/>
    <mergeCell ref="G17:G18"/>
    <mergeCell ref="I17:I18"/>
    <mergeCell ref="J17:J18"/>
    <mergeCell ref="A14:A15"/>
    <mergeCell ref="C14:C15"/>
    <mergeCell ref="D14:D15"/>
    <mergeCell ref="F14:F15"/>
    <mergeCell ref="B2:D2"/>
    <mergeCell ref="E2:G2"/>
    <mergeCell ref="C4:C5"/>
    <mergeCell ref="F4:F5"/>
    <mergeCell ref="G14:G15"/>
    <mergeCell ref="H2:J2"/>
    <mergeCell ref="A11:A12"/>
    <mergeCell ref="C11:C12"/>
    <mergeCell ref="D11:D12"/>
    <mergeCell ref="F11:F12"/>
    <mergeCell ref="G11:G12"/>
    <mergeCell ref="I11:I12"/>
    <mergeCell ref="J11:J12"/>
    <mergeCell ref="G4:G5"/>
    <mergeCell ref="I4:I5"/>
    <mergeCell ref="J4:J5"/>
    <mergeCell ref="A7:A8"/>
    <mergeCell ref="C7:C8"/>
    <mergeCell ref="D7:D8"/>
    <mergeCell ref="F7:F8"/>
    <mergeCell ref="G7:G8"/>
    <mergeCell ref="I7:I8"/>
    <mergeCell ref="J7:J8"/>
    <mergeCell ref="A4:A5"/>
    <mergeCell ref="D4:D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Gulf Coast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tljones</dc:creator>
  <cp:keywords/>
  <dc:description/>
  <cp:lastModifiedBy>Brian Bruce</cp:lastModifiedBy>
  <cp:lastPrinted>2019-08-28T16:26:19Z</cp:lastPrinted>
  <dcterms:created xsi:type="dcterms:W3CDTF">2010-01-20T19:58:45Z</dcterms:created>
  <dcterms:modified xsi:type="dcterms:W3CDTF">2022-09-09T17:04:57Z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0x010100E581BDA9385BFD45913C95991E64858D</vt:lpwstr>
  </property>
</Properties>
</file>